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120" windowHeight="9045"/>
  </bookViews>
  <sheets>
    <sheet name="Приложение №15" sheetId="1" r:id="rId1"/>
  </sheets>
  <definedNames>
    <definedName name="_xlnm.Print_Titles" localSheetId="0">'Приложение №15'!$5:$6</definedName>
    <definedName name="_xlnm.Print_Area" localSheetId="0">'Приложение №15'!$A$1:$E$100</definedName>
  </definedNames>
  <calcPr calcId="124519"/>
</workbook>
</file>

<file path=xl/calcChain.xml><?xml version="1.0" encoding="utf-8"?>
<calcChain xmlns="http://schemas.openxmlformats.org/spreadsheetml/2006/main">
  <c r="C85" i="1"/>
  <c r="C12" l="1"/>
  <c r="C11"/>
  <c r="C97"/>
  <c r="C7"/>
  <c r="E7" s="1"/>
  <c r="C51"/>
  <c r="E51" s="1"/>
  <c r="C68"/>
  <c r="E68" s="1"/>
  <c r="E10"/>
  <c r="E11"/>
  <c r="E12"/>
  <c r="E13"/>
  <c r="E14"/>
  <c r="E15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1"/>
  <c r="E44"/>
  <c r="E45"/>
  <c r="E47"/>
  <c r="E52"/>
  <c r="E53"/>
  <c r="E54"/>
  <c r="E56"/>
  <c r="E59"/>
  <c r="E63"/>
  <c r="E64"/>
  <c r="E65"/>
  <c r="E66"/>
  <c r="E67"/>
  <c r="E69"/>
  <c r="E70"/>
  <c r="E71"/>
  <c r="E72"/>
  <c r="E73"/>
  <c r="E75"/>
  <c r="E76"/>
  <c r="E77"/>
  <c r="E78"/>
  <c r="E80"/>
  <c r="E81"/>
  <c r="E82"/>
  <c r="E83"/>
  <c r="E84"/>
  <c r="E85"/>
  <c r="E87"/>
  <c r="E88"/>
  <c r="E89"/>
  <c r="E90"/>
  <c r="E91"/>
  <c r="E92"/>
  <c r="E96"/>
  <c r="E97"/>
  <c r="E98"/>
  <c r="D99"/>
  <c r="D93"/>
  <c r="D74"/>
  <c r="D42"/>
  <c r="C47"/>
  <c r="C48"/>
  <c r="E48" s="1"/>
  <c r="C49"/>
  <c r="E49" s="1"/>
  <c r="C9"/>
  <c r="E9" s="1"/>
  <c r="C8"/>
  <c r="E8" s="1"/>
  <c r="C50"/>
  <c r="E50" s="1"/>
  <c r="C46"/>
  <c r="E46" s="1"/>
  <c r="C55"/>
  <c r="E55" s="1"/>
  <c r="C18"/>
  <c r="E18" s="1"/>
  <c r="C17"/>
  <c r="E17" s="1"/>
  <c r="C16"/>
  <c r="E16" s="1"/>
  <c r="C35"/>
  <c r="E35" s="1"/>
  <c r="C79"/>
  <c r="C93" s="1"/>
  <c r="C61"/>
  <c r="E61" s="1"/>
  <c r="C60"/>
  <c r="E60" s="1"/>
  <c r="C58"/>
  <c r="E58" s="1"/>
  <c r="C57"/>
  <c r="E57" s="1"/>
  <c r="C62"/>
  <c r="E62" s="1"/>
  <c r="C43"/>
  <c r="E43" s="1"/>
  <c r="C99"/>
  <c r="E99" s="1"/>
  <c r="E93" l="1"/>
  <c r="E79"/>
  <c r="D94"/>
  <c r="C42"/>
  <c r="E42" s="1"/>
  <c r="C74"/>
  <c r="D100" l="1"/>
  <c r="C94"/>
  <c r="C100" s="1"/>
  <c r="E74"/>
  <c r="E100" l="1"/>
  <c r="E94"/>
</calcChain>
</file>

<file path=xl/sharedStrings.xml><?xml version="1.0" encoding="utf-8"?>
<sst xmlns="http://schemas.openxmlformats.org/spreadsheetml/2006/main" count="179" uniqueCount="173">
  <si>
    <t>(тыс.рублей)</t>
  </si>
  <si>
    <t>Наименование</t>
  </si>
  <si>
    <t>Субвенция на реализацию дошкольными образовательными огранизациями основных общеобразовательных программ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</si>
  <si>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</si>
  <si>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</si>
  <si>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Субвенции на организацию отдыха и оздоровления детей в рамках подпрограммы "Дети Югры" государственной программы "Социальная поддержка жителей Ханты-Мансийского автономного округа - Югры на 2014-2020 годы" в рамках подпрограммы «Организация в каникулярное время отдыха, оздоровления, занятости детей, подростков и молодежи района» муниципальной программы «Развитие образования в Нижневартовском районе на 2014–2020 годы»</t>
  </si>
  <si>
    <t>Субвенции на осуществление отдельного государственного полномочия ХМАО-Югры по присвоению спортивных разрядов и квалификационнных категорий спортивных судей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– Югре на 2014–2020 годы" в рамках муниципальной программы  «Развитие физической культуры и  спорта в Нижневартовском районе на 2014 – 2020 годы»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</si>
  <si>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2014–2020 годы в рамках подпрограммы "Содействие развитию жилищного строительства" муниципальной программы "Обеспечение доступным и комфортным жильем жителей Нижневартовского района в 2014–2020 годах"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</si>
  <si>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(федеральный бюджет) в рамках подпрограммы «Обеспечение мерами государственной поддержки по улучшению жилищных условий отдельных категорий граждан»  муниципальной программы «Обеспечение доступным и комфортным жильем жителей Нижневартовского района в 2014–2020 годах»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</si>
  <si>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тарифам,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в рамках подпрограммы «Обеспечение равных прав потребителей на получение энергетических ресурсов»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</si>
  <si>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- Югры на 2014-2020 годы" в рамках подпрограммы  «Организация в каникулярное время отдыха, оздоровления, занятости детей, подростков и молодежи района» муниципальной программы «Развитие образования в Нижневартовском районе на 2014–2020 годы»</t>
  </si>
  <si>
    <t>Субсидии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электроснабжения,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в рамках подпрограммы «Обеспечение равных прав потребителей на получение энергетических ресурсов»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</si>
  <si>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Субсидии на создание общественных спасательных постов в местах массового отдыха людей на водных объектах в рамках подпрограммы "Организация и обеспечение мероприятий в сфере гражданской обороны, защиты населения и территории Ханты-Мансийского автономного округа - Югры от чрезвычайных ситуаций" государственной программы "Защита населения и территорий от чрезвычайных ситуаций, обеспечение пожарной безопасности в Ханты-Мансийском автономном округе – Югре на 2014 – 2020 годы" в рамках подпрограммы «Организация и обеспечение мероприятий в сфере гражданской обороны, защиты населения и территории района от чрезвычайных ситуаций» муниципальной программы «Защита населения и территорий от чрезвычайных ситуаций, обеспечение пожарной безопасности в Нижневартовском районе на 2014-2016 годы»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</si>
  <si>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2014 – 2020 годы" в рамках подпрограммы «Автомобильные дороги» муниципальной программы «Развитие транспортной системы Нижневартовского района на 2014-2020 годы» 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</si>
  <si>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годах"" в рамках подпрограммы «Обеспечение мерами государственной поддержки по улучшению жилищных условий отдельных категорий граждан» в рамках муниципальной программы «Обеспечение доступным и комфортным жильем жителей Нижневартовского района в 2014–2020 годах»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</si>
  <si>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 подпрограммы "Обеспечение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Югре" в 2014 – 2020 годах в рамках подпрограммы «Создание условий для обеспечения качественными коммунальными услугами»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</si>
  <si>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Субвенции на осуществление полномочий по хранению комплектованию, учету и использованию архивных документов, относящихся к  государственной собственности автономного округа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-Югре на 2014-2020 годы" (бюджет автономного округа), в рамках ведомственной целевой программы "Обеспечение реализации полномочий администрации Нижневартовского района на 2015-2017 годы"</t>
  </si>
  <si>
    <t>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 в рамках ведомственной целевой программы "Обеспечение реализации полномочий управления опеки и попечительства администрации Нижневартовского района на 2015-2017 годы"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</si>
  <si>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Югры" на 2014 – 2020 годы в рамках ведомственной целевой программы "Обеспечение реализации полномочий управления опеки и попечительства администрации Нижневартовского района на 2015-2017 годы"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</si>
  <si>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– Югры" на 2014 – 2020 годы в рамках ведомственной целевой программы "Обеспечение реализации полномочий управления опеки и попечительства администрации Нижневартовского района на 2015-2017 годы"</t>
  </si>
  <si>
    <t>Субвенции на обеспечение дополнительных гарантий прав на жилое помещение детей-сирот и 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2014 – 2020 годы в рамках ведомственной целевой программы "Обеспечение реализации полномочий управления опеки и попечительства администрации Нижневартовского района на 2015-2017 годы"</t>
  </si>
  <si>
    <t>Субвенции на исполнение полномочий по расчету и предоставлению дотаций поселениям, входящим в состав муниципального района,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-Югры на 2014-2020 годы" , подпрограммы «Создание условий для обеспечения качественными коммунальными услугами» в рамках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</si>
  <si>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</si>
  <si>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</si>
  <si>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ИТОГО СУБВЕНЦИИ</t>
  </si>
  <si>
    <t>ИТОГО СУБСИДИИ</t>
  </si>
  <si>
    <t>ИТОГО ИНЫЕ МЕЖБЮДЖЕТНЫЕ ТРАНСФЕРТЫ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</si>
  <si>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ведомственной целевой программы "Управление муниципальными финансами в Нижневартовском районе на 2014-2020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</si>
  <si>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подпрограммы «Содействие развитию жилищного строительства» муниципальной программы «Обеспечение доступным и комфортным жильем жителей Нижневартовского района в 2014–2020 годах» </t>
  </si>
  <si>
    <t>Субвенции на осуществление полномочий по образованию и организации деятельности комиссий по делам несовершеннолетних и защите их прав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программам", в рамках ведомственной целевой программы "Обеспечение реализации полномочий администрации Нижневартовского района на 2015-2017 годы"</t>
  </si>
  <si>
    <t>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</si>
  <si>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Кроме того, остатки межбюджетных трансфертов 2014 года переданных их бюджета Ханты-Мансийского автономного округа -Югры в 2015 году</t>
  </si>
  <si>
    <t>ИТОГО МЕЖБЮДЖЕТНЫЕ ТРАНСФЕРТЫ</t>
  </si>
  <si>
    <t>ИТОГО ОСТАТКИ МЕЖБЮДЖЕТНЫХ ТРАНСФЕРТОВ</t>
  </si>
  <si>
    <t>ВСЕГО МЕЖБЮДЖЕТНЫЕ ТРАНСФЕРТЫ</t>
  </si>
  <si>
    <t xml:space="preserve"> Иные межбюджетные трансферты на реализацию мероприятий по содействию трудоустройства граждан в рамках подпрограммы "Содействие трудоустройству граждан" государственной программы "Содействие занятости населения Ханты-Мансийском автономном округе-Югре на 2014-2020 годы" в рамках подпрограммы "Молодежь Нижневартовского района" муниципальной программы «Развитие образования в Нижневартовском районе на 2014-2020 годы»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</si>
  <si>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в рамках ведомственной целевой программы "Обеспечение реализации полномочий администрации Нижневартовского района на 2015-2017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</si>
  <si>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за счет средств федерального бюджета, в рамках ведомственной целевой программы "Обеспечение реализации полномочий администрации Нижневартовского района на 2015-2017 годы"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</si>
  <si>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за счет средств бюджета автономного округа, в рамках ведомственной целевой программы "Обеспечение реализации полномочий администрации Нижневартовского района на 2015-2017 годы"</t>
  </si>
  <si>
    <t>Субсидии на строительство в сельских населенных пунктах, микрорайонах городов одноэтажных строений для размещения участковых пунктов полиции, предусматривающих служебные жилые помещения для участковых уполномоченных полиции,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в рамках муниципальной программы «Профилактика правонарушений в сфере общественного порядка в Нижневартовском районе на 2014-2017 годы»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</si>
  <si>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в рамках муниципальной программы «Профилактика правонарушений в сфере общественного порядка в Нижневартовском районе на 2014-2017 годы»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</si>
  <si>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 -Югре" государственной программы "Содействие занятости населения в Ханты-Мансийском автономном округе -Югре на 2014-2020 годы", в рамках ведомственной целевой программы "Обеспечение реализации полномочий администрации Нижневартовского района на 2015-2017 годы"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</si>
  <si>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"Социально-экономическое развитие, инвестиции и инновации Ханты-Мансийского автономного округа – Югры на 2014–2020 годы" в рамках ведомственной целевой программы "Организация предоставления государственных и муниципальных услуг через Муниципальное автономное учреждение Нижневартовского района "Многофункциональный центр предоставления государственных и муциципальных услуг на 2015-2017 годы"</t>
  </si>
  <si>
    <t xml:space="preserve">Субсидии на приобретение жилья, проектирование и строительство объектов инженерной инфраструктуры территорий, предназначенных для жилищного строительства,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2014 – 2020 годах" в рамках подпрограммы «Содействие развитию жилищного строительства» муниципальной программы «Обеспечение доступным и комфортным жильем жителей Нижневартовского района в 2014–2020 годах» 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</si>
  <si>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2014–2020 годы"  в рамках подпрограммы "Создание условий для обеспечения качественными коммунальными услугами"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</si>
  <si>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2014–2020 годы" за счет средств федерального бюджета в рамках подпрограммы «Обеспечение прав граждан на доступ к культурным ценностям и информации» в рамках муниципальной программы «Развитие культуры и туризма в Нижневартовском районе на 2014-2020 годы»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</si>
  <si>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ведомственной целевой программы "Обеспечение реализации полномочий администрации Нижневартовского района на 2015-2017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</si>
  <si>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Ханты-Мансийсикого автономного округа-Югры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 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</si>
  <si>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ведомственной целевой программы  "Создание условий для эффективного и ответственного управления муниципальными финансами, повышение устойчивости бюджета Нижневартовского  района на 2014-2020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</si>
  <si>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</si>
  <si>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подпрограммы «Укрепление единого культурного пространства в Нижневартовском районе» в рамках муниципальной программы «Развитие культуры и туризма в Нижневартовском районе на 2014-2020 годы»</t>
  </si>
  <si>
    <t>Иные межбюджетные трансферты на реализацию наказов избирателей депутатам Думы Ханты-Мансийского автономного округа - Югры в рамках непрограммного направления деятельности "Реализация наказов избирателей депутатам Думы Ханты-Мансийского автономного округа - Югры"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</si>
  <si>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Иные межбюджетные трансферты на реализацию наказов избирателей депутатам Думы Ханты-Мансийского автономного округа - Югры в рамках непрограммного направления деятельности "Реализация наказов избирателей депутатам Думы Ханты-Мансийского автономного округа - Югры" 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</si>
  <si>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муниципальной программы «Развитие физической культуры и спорта в Нижневартовском районе на 2014-2020 годы»</t>
  </si>
  <si>
    <t>Субвенция на реализацию основных общеобразовательных программ 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</si>
  <si>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Иные межбюджетные трансферты на организацию и проведение единого государственного экзамена в рамках подпрограммы "Система оценки качества образования и информационная прозрачность системы образования" государственной программы "Развитие образования в Ханты-Мансийском автономном округе - Югре на 2014-2020 годы"(бюджет автономного округа)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</si>
  <si>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Ханты-Мансийского автономного округа – Югры" на 2014 – 2020 годы в рамках  подпрограммы "Содействие развитию жилищного строительства" в рамках  муниципальной программы «Обеспечение доступным и комфортным жильем жителей Нижневартовского района в 2014–2020 годах»</t>
  </si>
  <si>
    <t>Субвенция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- 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</t>
  </si>
  <si>
    <t>Субвенции на реализацию полномочия, указанного в п.2 статьи 2 Закона Ханты-Мансийского автономного округа – Югры от 31.01.2011 года № 8-оз "О наделении органов местного самоуправления муниципальных образований Ханты-Мансийского автономного округа – Югры отдельным государственным полномочием по участию в реализации государственной программы Ханты-Мансийского автономного округа – Югры "Социально-экономическое развитие коренных малочисленных народов Севера Ханты-Мансийского автономного округа – Югры" на 2014–2020 годы", в рамках подпрограммы "Развитие и повышение уровня адаптации традиционного хозяйствования коренных малочисленных народов к современным экономическим условиям, в том числе способствующим развитию этнографического туризма, с учетом обеспечения защиты исконной среды обитания и традиционного образа жизни" государственной программы "Социально-экономическое развитие коренных малочисленных народов Севера Ханты-Мансийского автономного округа – Югры на 2014–2020 годы" в рамках муниципальной программы «Социально-экономическое развитие коренных малочисленных народов Севера, проживающих в Нижневартовском районе, на 2014-2017 годы»</t>
  </si>
  <si>
    <t>Иные межбюджетные транферты на реализацию мероприятий в сфере молодежной политики в рамках подпрограммы "Молодежь Югры" государственной программы "Развитие образования в Ханты-Мансийском автономном округе - Югре на 2014-2020 годы" в рамках подпрограммы "Молодежь Нижневартовского района" муниципальной программы "Развитие образования в Нижневартовском районе на 2014-2020 годы"</t>
  </si>
  <si>
    <t>Субсидии на государственную поддержку малого и среднего предпринимательства в рамках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– Югры на 2014–2020 годы" в рамках подпрограммы "Развитие малого и среднего предпринимательства в Нижневартовском районе" муниципальной программы "Развитие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годах"</t>
  </si>
  <si>
    <t>Субвенции на поддержку растениеводства, переработки и реализации продукции растениеводства в рамках подпрограммы "Развитие растениеводства, переработки и реализации продукции растениеводства"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годах»</t>
  </si>
  <si>
    <t>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годах»</t>
  </si>
  <si>
    <t>Субвенции на поддержку малых форм хозяйствования в рамках подпрограммы "Поддержка малых форм хозяйствования"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годах»</t>
  </si>
  <si>
    <t>Субвенции на повышение эффективности использования и развития ресурсного потенциала рыбохозяйственного комплекса в рамках подпрограммы "Повышение эффективности использования и развития ресурсного потенциала рыбохозяйственного комплекса"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 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годах»</t>
  </si>
  <si>
    <t>Субвенции на на развитие системы заготовки и переработки дикоросов в рамках подпрограммы "Развитие системы заготовки и переработки дикоросов"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годах"в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годах»</t>
  </si>
  <si>
    <t>Иные межбюджетные трансферты на государственную поддержку муниципальных учреждений культуры в рамках подпрограммы "Укрепление единого культурного пространства" государственной программы "Развитие культуры и туризма в Ханты-Мансийском автономном округе - Югре на 2014 - 2020 годы", (федеральный бюджет) 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годы»"</t>
  </si>
  <si>
    <t>Иные межбюджетные трансферты на государственную поддержку лучших работников муниципальных учреждений культуры, находящихся на территориях  сельских поселений, в рамках подпрограммы "Укрепление единого культурного пространства" государственной программы "Развитие культуры и туризма в Ханты-Мансийском автономном округе - Югре на 2014 - 2020 годы", (федеральный бюджет) в рамках подпрограммы "Обеспечение прав граждан на доступ к культурным ценностям и информации" муниципальной программы «Развитие культуры и туризма в Нижневартовском районе на 2014 – 2020 годы»"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</si>
  <si>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политики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-Югре в 2014-2020 годах" (федеральный бюджет), в рамках ведомственной целевой программы "Обеспечение реализации полномочий администрации Нижневартовского района на 2015-2017 годы"</t>
  </si>
  <si>
    <t>Субсидии на реализацию мероприятий федеральной целевой программы "Устойчивое развитие сельских территорий на 2014-2017 годы и на период до 2020 года"  в рамках подпрограммы  "Устойчивое развитие сельских территорий"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(федеральный бюджет) в рамках подпрограммы "Развитие агропромышленного комплекса и рынков сельскохозяйственной продукции, сырья и продовольствия в Нижневартовском районе"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годы»</t>
  </si>
  <si>
    <t>Субсидии (гранты) на поддержку местных инициатив граждан в рамках подпрограммы "Устойчивое развитие сельских территорий"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годах" в рамках подпрограммы "Развитие агропромышленного комплекса и рынков сельскохозяйственной продукции, сырья и продовольствия в Нижневартовском районе"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годы»</t>
  </si>
  <si>
    <t>Расходы на реализацию мероприятий подпрограммы «Организация и обеспечение мероприятий в сфере гражданской обороны, защиты населения и территории района от чрезвычайных ситуаций»  муниципальной программы «Защита населения и территорий от чрезвычайных ситуаций, обеспечение пожарной безопасности в Нижневартовском районе на 2014-2016 годы»</t>
  </si>
  <si>
    <t>Дотации на обеспечение сбалансированности местных бюджетов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мероприятий подпрограммы «Создание условий для обеспечения качественными коммунальными услугами» в рамках муниципальной программы «Развитие жилищно-коммунального комплекса и повышение энергетической эффективности в Нижневартовском районе на 2014–2020 годы»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</si>
  <si>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округе-Югре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 (федеральный  бюджет)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</si>
  <si>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округе-Югре на 2014-2020 годы" в рамках подпрограммы «Развитие дошкольного, общего образования и дополнительного образования детей» муниципальной программы «Развитие образования в Нижневартовском районе на 2014–2020 годы» (окружной  бюджет)</t>
  </si>
  <si>
    <t>Субсидии на софинансирование мероприятий подпрограммы "Обеспечение жильем молодых семей" федеральной целевой программы "Жилище" на 2011- 2015 годы в рамках подпрограммы "Обеспечение мерами государственной поддержки по улучшению жилищных условий отдельных категорий гражданы" государственной программы "Обеспечение доступным и комфортным жильем жителей Ханты-Мансийского автономного округа – Югры в 2014 – 2020 годах" за счет средств бюджета автономного округа в рамках подпрограммы «Обеспечение мерами государственной поддержки по улучшению жилищных условий отдельных категорий граждан» муниципальной программы «Обеспечение доступным и комфортным жильем жителей Нижневартовского района в 2014–2020 годах»</t>
  </si>
  <si>
    <t>Субсидии на софинансирование мероприятий подпрограммы "Обеспечение жильем молодых семей" федеральной целевой программы "Жилище" на 2011- 2015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за счет средств федерального бюджета в рамках подпрограммы «Обеспечение мерами государственной поддержки по улучшению жилищных условий отдельных категорий граждан» муниципальной программы «Обеспечение доступным и комфортным жильем жителей Нижневартовского района в 2014–2020 годах»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</si>
  <si>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– Югре на 2014–2020 годы» (бюджет автономного округа) в рамках муниципальной программы «Развитие физической культуры и  спорта в Нижневартовском районе на 2014 – 2020 годы»</t>
  </si>
  <si>
    <t>Субсидии на развитие материально-технической базы муниципальных учреждений спорта в рамках подпрограммы "Развитие массовой физической культуры и спорта" государственной программы "Развитие физической культуры и спорта в Ханты-Мансийском автономном округе - Югре на 2014 - 2020 годы" в рамках муниципальной программы «Развитие физической культуры и  спорта в Нижневартовском районе на 2014 – 2020 годы»</t>
  </si>
  <si>
    <t>Дотации на поощрение достижения наилучших значений показателей деятельности органов местного самоуправления городских округов и муниципальных районов автономного округа в рамках подпрограммы "Содействие повышению качества управления муниципальными финансами"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</si>
  <si>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автономного округа в рамках подпрограммы "Содействие повышению качества управления муниципальными финансами"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</si>
  <si>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Расходы на реализацию мероприятий подпрограммы «Развитие агропромышленного комплекса и рынков сель-скохозяйственной продукции, сырья и продовольствия в Нижневартовском районе» в рамках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годы»</t>
  </si>
  <si>
    <t>Иные межбюджетные трансферты на оказание финансовой поддержки в виде грантов победителям конкурса "Лучший оздоровительный лагерь ХМАО-Югры" в рамках подпрограммы "Дети Югры" государственной программы "Социальная поддержка жителей ХМАО-Югры на 2014-2020 годы" в рамках подпрограммы "Организация в каникулярное время отдыха, оздоровления, занятости детей, подростков и молодежи в Нижневартовском районе муниципальной программы "Развитие образования в Нижневартовском районе на 2014-2020 годы"</t>
  </si>
  <si>
    <t xml:space="preserve">Субсидии на оказание финансовой поддержки органам местного самоуправления на осуществление градостроительной деятельности в рамках подпрограммы "Содействие развитию градостроительной деятельности" государственной программы "Обеспечение доступным и комфортным жильем жителей Ханты-Мансийского автономного округа- Югры в 2014-2020 годах" в рамках подпрограммы "Градостроительная деятельность" в рамках подпрограммы "Обеспечение доступным и комфортным жильем жителей Нижневартовского района в 2014-2020 годах" </t>
  </si>
  <si>
    <t>Иные межбюджетные трансферты на возмещение (компенсацию) части расходов по доставке в муниципальные образования автономного округа продукции (товаров), необходимой для обеспечения жизнедеятельности населения муниципальных образований автономного округа, отнесенных к территориям с ограниченными сроками завоза грузов,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-Югры на 2014-2020 годы " в рамках подпрограммы «Развитие агропромышленного комплекса и рынков сельскохозяйственной продукции, сырья и продовольствия в Нижневартовском районе» муниципальной программы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 в 2014-2020 годы»</t>
  </si>
  <si>
    <t xml:space="preserve">Информация о предоставлении межбюджетных трансфертов муниципальному району из  вышестоящих бюджетов за 2015 год </t>
  </si>
  <si>
    <t>Уточненный план</t>
  </si>
  <si>
    <t>Исполнение</t>
  </si>
  <si>
    <t>КЦСР</t>
  </si>
  <si>
    <t>01.1.5502</t>
  </si>
  <si>
    <t>01.1.5503</t>
  </si>
  <si>
    <t>01.1.5504</t>
  </si>
  <si>
    <t>01.1.5506</t>
  </si>
  <si>
    <t>01.1.5507</t>
  </si>
  <si>
    <t>83.0.5507</t>
  </si>
  <si>
    <t>01.4.5510</t>
  </si>
  <si>
    <t>06.0.5530</t>
  </si>
  <si>
    <t>21.2.5524</t>
  </si>
  <si>
    <t>21.2.5522</t>
  </si>
  <si>
    <t>21.2.5525</t>
  </si>
  <si>
    <t>21.2.5526</t>
  </si>
  <si>
    <t>21.2.5523</t>
  </si>
  <si>
    <t>08.0.5515</t>
  </si>
  <si>
    <t>09.2.5511</t>
  </si>
  <si>
    <t>09.3.5135</t>
  </si>
  <si>
    <t>09.3.5529</t>
  </si>
  <si>
    <t>10.1.5528</t>
  </si>
  <si>
    <t>10.3.5516</t>
  </si>
  <si>
    <t>83.0.5930</t>
  </si>
  <si>
    <t>83.0.5931</t>
  </si>
  <si>
    <t>22.1.5931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</si>
  <si>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– Югры в отдельных сферах жизнедеятельности"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2014–2020 годах" за счет средств бюджета автономного округа, в рамках подпрограммы "Сздание условий для эффективного управления муниципальными финансами, повышения устойчивости бюджетов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</si>
  <si>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83.0.5513</t>
  </si>
  <si>
    <t>83.0.5517</t>
  </si>
  <si>
    <t>83.0.5520</t>
  </si>
  <si>
    <t>83.0.5589</t>
  </si>
  <si>
    <t>22.1.5118</t>
  </si>
  <si>
    <t>Субвенции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неотнесенные к государственным программам" за счет средств федерального бюджета, в рамках подпрограммы "Создание условий для эффективного и ответственного управления муниципальными финансами, повышение устойчивости бюджета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</si>
  <si>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Субвенции на исполнение полномочий по расчету и предоставлению дотаций поселениям, входящим в состав муниципального района,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-Югры на 2014-2020 годы"  в рамках  подпрограммы "Создание условий для эффективного и ответственного управления муниципальными финансами, повышение устойчивости бюджета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</si>
  <si>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88.0.5260</t>
  </si>
  <si>
    <t>88.0.5508</t>
  </si>
  <si>
    <t>88.0.5509</t>
  </si>
  <si>
    <t>88.0.5512</t>
  </si>
  <si>
    <t>83.0.5120</t>
  </si>
  <si>
    <t>01.4.5407</t>
  </si>
  <si>
    <t>05.1.5418</t>
  </si>
  <si>
    <t>05.1.5417</t>
  </si>
  <si>
    <t>09.2.5404</t>
  </si>
  <si>
    <t>09.3.5440</t>
  </si>
  <si>
    <t>09.3.5020</t>
  </si>
  <si>
    <t>10.1.5430</t>
  </si>
  <si>
    <t>10.3.5434</t>
  </si>
  <si>
    <t>11.0.5463</t>
  </si>
  <si>
    <t>12.2.5414</t>
  </si>
  <si>
    <t>16.1.5419</t>
  </si>
  <si>
    <t>01.1.5471</t>
  </si>
  <si>
    <t>05.2.5471</t>
  </si>
  <si>
    <t>06.0.5471</t>
  </si>
  <si>
    <t>09.2.5431</t>
  </si>
  <si>
    <t>01.1.5431</t>
  </si>
  <si>
    <t>91.0.5427</t>
  </si>
  <si>
    <t>21.1.5428</t>
  </si>
  <si>
    <t>21.2.5018</t>
  </si>
  <si>
    <t>21.2.5454</t>
  </si>
  <si>
    <t>09.1.5437</t>
  </si>
  <si>
    <t>11.0.5464</t>
  </si>
  <si>
    <t>11.0.5461</t>
  </si>
  <si>
    <t>01.1.5097</t>
  </si>
  <si>
    <t>01.1.5449</t>
  </si>
  <si>
    <t>06.0.5453</t>
  </si>
  <si>
    <t>06.0.5409</t>
  </si>
  <si>
    <t>05.1.5144</t>
  </si>
  <si>
    <t>22.1.5604</t>
  </si>
  <si>
    <t>Субсидии муниципальным районам на формирование районных фондов финансовой поддержки поселений в рамках подпрограммы "Совершенствование системы распределения и перераспределения финансовых ресурсов между уровнями бюджетной системы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 в рамках подпрограммы "Создание условий для эффективного и ответственного управления муниципальными финансами, повышение устойчивости бюджетов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</si>
  <si>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Иные межбюджетные трансферты на реализацию мероприятий по содействию трудоустройства граждан в рамках подпрограммы "Содействие трудоустройству граждан" государственной программы "Содействие занятости населения Ханты-Мансийском автономном округе-Югре на 2014-2020 годы" в рамках подпрограммы "Создание условий для эффективного и ответственного управления муниципальными финансами, повышение устойчивости бюджетов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</si>
  <si>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01.5.5604</t>
  </si>
  <si>
    <t>01.1.5608</t>
  </si>
  <si>
    <t>05.1.5608</t>
  </si>
  <si>
    <t>Иные межбюджетные трансферты на реализацию наказов избирателей депутатам Думы Ханты-Мансийского автономного округа - Югры в рамках непрограммного направления деятельности "Реализация наказов избирателей депутатам Думы Ханты-Мансийского автономного округа - Югры"в рамках подпрограммы "Создание условий для эффективного и ответственного управления муниципальными финансами, повышение устойчивости бюджетов поселений Нижневартовского района" муниципальной программы "Управление в сфере муниципальных финансов в Нижневартовском районе на 2015-2020 годы"</t>
  </si>
  <si>
    <t>22.1.5608</t>
  </si>
  <si>
    <t>01.1.5614</t>
  </si>
  <si>
    <t>01.5.5615</t>
  </si>
  <si>
    <t>05.1.5147</t>
  </si>
  <si>
    <t>05.1.5148</t>
  </si>
  <si>
    <t>12.2.2100</t>
  </si>
  <si>
    <t>21.2.2100</t>
  </si>
  <si>
    <t>01.4.5610</t>
  </si>
  <si>
    <t>21.2.5601</t>
  </si>
  <si>
    <t>05.1.5408</t>
  </si>
  <si>
    <t>% исполнения</t>
  </si>
  <si>
    <t>22.1.5308</t>
  </si>
  <si>
    <t>Дотации на обеспечение сбалансированности местных бюджетов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</si>
  <si>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информирования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политики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экстримизма, незаконного оборота и потребления наркотических средств и психотропных веществ в Ханты-Мансийском автономном округе - Югре в 2014-2020 годах" в рамках муниципальной программы «Профилактика правонарушений в сфере общественного порядка в Нижневартовском районе на 2014-2017 годы»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</si>
</sst>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;[Red]\-#,##0.0;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1" applyNumberFormat="1" applyFont="1" applyFill="1"/>
    <xf numFmtId="164" fontId="2" fillId="2" borderId="0" xfId="1" applyNumberFormat="1" applyFont="1" applyFill="1" applyAlignment="1" applyProtection="1">
      <alignment horizontal="right"/>
      <protection hidden="1"/>
    </xf>
    <xf numFmtId="0" fontId="3" fillId="2" borderId="1" xfId="1" applyNumberFormat="1" applyFont="1" applyFill="1" applyBorder="1" applyAlignment="1" applyProtection="1">
      <alignment horizontal="centerContinuous" vertical="center"/>
      <protection hidden="1"/>
    </xf>
    <xf numFmtId="164" fontId="2" fillId="2" borderId="0" xfId="1" applyNumberFormat="1" applyFont="1" applyFill="1" applyAlignment="1" applyProtection="1">
      <alignment horizontal="right" vertical="center" wrapText="1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164" fontId="2" fillId="2" borderId="0" xfId="1" applyNumberFormat="1" applyFont="1" applyFill="1"/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4" fillId="2" borderId="3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/>
    <xf numFmtId="0" fontId="4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4" fillId="2" borderId="1" xfId="1" applyNumberFormat="1" applyFont="1" applyFill="1" applyBorder="1" applyAlignment="1" applyProtection="1">
      <alignment horizontal="center"/>
      <protection hidden="1"/>
    </xf>
    <xf numFmtId="0" fontId="4" fillId="2" borderId="5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0" fontId="4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7" xfId="1" applyNumberFormat="1" applyFont="1" applyFill="1" applyBorder="1" applyAlignment="1" applyProtection="1">
      <alignment horizontal="left" wrapText="1"/>
      <protection hidden="1"/>
    </xf>
    <xf numFmtId="165" fontId="4" fillId="2" borderId="1" xfId="1" applyNumberFormat="1" applyFont="1" applyFill="1" applyBorder="1" applyAlignment="1" applyProtection="1">
      <alignment horizontal="left" wrapText="1"/>
      <protection hidden="1"/>
    </xf>
    <xf numFmtId="0" fontId="6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left" wrapText="1"/>
    </xf>
    <xf numFmtId="164" fontId="4" fillId="2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164" fontId="6" fillId="3" borderId="1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right"/>
      <protection hidden="1"/>
    </xf>
    <xf numFmtId="49" fontId="6" fillId="2" borderId="1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Alignment="1" applyProtection="1">
      <alignment horizontal="center" wrapText="1"/>
      <protection hidden="1"/>
    </xf>
    <xf numFmtId="49" fontId="2" fillId="0" borderId="0" xfId="1" applyNumberFormat="1" applyFont="1" applyFill="1" applyAlignment="1" applyProtection="1">
      <alignment horizontal="center"/>
      <protection hidden="1"/>
    </xf>
    <xf numFmtId="49" fontId="6" fillId="0" borderId="2" xfId="1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center" wrapText="1"/>
      <protection hidden="1"/>
    </xf>
    <xf numFmtId="49" fontId="4" fillId="2" borderId="5" xfId="1" applyNumberFormat="1" applyFont="1" applyFill="1" applyBorder="1" applyAlignment="1" applyProtection="1">
      <alignment horizontal="center" wrapText="1"/>
      <protection hidden="1"/>
    </xf>
    <xf numFmtId="49" fontId="4" fillId="2" borderId="1" xfId="1" applyNumberFormat="1" applyFont="1" applyFill="1" applyBorder="1" applyAlignment="1" applyProtection="1">
      <alignment horizontal="center" wrapText="1"/>
      <protection hidden="1"/>
    </xf>
    <xf numFmtId="49" fontId="4" fillId="2" borderId="6" xfId="1" applyNumberFormat="1" applyFont="1" applyFill="1" applyBorder="1" applyAlignment="1" applyProtection="1">
      <alignment horizontal="center" wrapText="1"/>
      <protection hidden="1"/>
    </xf>
    <xf numFmtId="49" fontId="4" fillId="2" borderId="4" xfId="1" applyNumberFormat="1" applyFont="1" applyFill="1" applyBorder="1" applyAlignment="1" applyProtection="1">
      <alignment horizontal="center" wrapText="1"/>
      <protection hidden="1"/>
    </xf>
    <xf numFmtId="49" fontId="4" fillId="2" borderId="2" xfId="1" applyNumberFormat="1" applyFont="1" applyFill="1" applyBorder="1" applyAlignment="1" applyProtection="1">
      <alignment horizontal="center" wrapText="1"/>
      <protection hidden="1"/>
    </xf>
    <xf numFmtId="49" fontId="4" fillId="2" borderId="1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6" fillId="3" borderId="5" xfId="1" applyNumberFormat="1" applyFont="1" applyFill="1" applyBorder="1" applyAlignment="1" applyProtection="1">
      <alignment horizontal="left" vertical="center" wrapText="1"/>
      <protection hidden="1"/>
    </xf>
    <xf numFmtId="49" fontId="6" fillId="3" borderId="5" xfId="1" applyNumberFormat="1" applyFont="1" applyFill="1" applyBorder="1" applyAlignment="1" applyProtection="1">
      <alignment horizontal="center" wrapText="1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NumberFormat="1" applyFont="1" applyFill="1" applyBorder="1" applyAlignment="1" applyProtection="1">
      <protection hidden="1"/>
    </xf>
    <xf numFmtId="49" fontId="6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NumberFormat="1" applyFont="1" applyFill="1" applyBorder="1" applyAlignment="1" applyProtection="1">
      <alignment horizontal="left" vertical="center" wrapText="1"/>
      <protection hidden="1"/>
    </xf>
    <xf numFmtId="49" fontId="6" fillId="3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showGridLines="0" tabSelected="1" workbookViewId="0">
      <selection activeCell="A9" sqref="A9"/>
    </sheetView>
  </sheetViews>
  <sheetFormatPr defaultColWidth="9.140625" defaultRowHeight="18.75"/>
  <cols>
    <col min="1" max="1" width="85.5703125" style="3" customWidth="1"/>
    <col min="2" max="2" width="12.28515625" style="50" hidden="1" customWidth="1"/>
    <col min="3" max="3" width="15.7109375" style="11" customWidth="1"/>
    <col min="4" max="4" width="13.85546875" style="11" customWidth="1"/>
    <col min="5" max="5" width="9.7109375" style="11" customWidth="1"/>
    <col min="6" max="6" width="14.42578125" style="3" customWidth="1"/>
    <col min="7" max="7" width="14.140625" style="3" customWidth="1"/>
    <col min="8" max="251" width="9.140625" style="3" customWidth="1"/>
    <col min="252" max="16384" width="9.140625" style="3"/>
  </cols>
  <sheetData>
    <row r="1" spans="1:6">
      <c r="A1" s="1"/>
      <c r="B1" s="37"/>
      <c r="C1" s="9"/>
      <c r="D1" s="9"/>
      <c r="E1" s="9"/>
    </row>
    <row r="2" spans="1:6" ht="41.25" customHeight="1">
      <c r="A2" s="58" t="s">
        <v>85</v>
      </c>
      <c r="B2" s="58"/>
      <c r="C2" s="58"/>
      <c r="D2" s="58"/>
      <c r="E2" s="58"/>
      <c r="F2" s="12"/>
    </row>
    <row r="3" spans="1:6">
      <c r="A3" s="2"/>
      <c r="B3" s="37"/>
      <c r="C3" s="10"/>
      <c r="D3" s="10"/>
      <c r="E3" s="10"/>
    </row>
    <row r="4" spans="1:6">
      <c r="A4" s="4"/>
      <c r="B4" s="38"/>
      <c r="C4" s="7"/>
      <c r="D4" s="7"/>
      <c r="E4" s="35" t="s">
        <v>0</v>
      </c>
    </row>
    <row r="5" spans="1:6" ht="55.5" customHeight="1">
      <c r="A5" s="13" t="s">
        <v>1</v>
      </c>
      <c r="B5" s="39" t="s">
        <v>88</v>
      </c>
      <c r="C5" s="14" t="s">
        <v>86</v>
      </c>
      <c r="D5" s="15" t="s">
        <v>87</v>
      </c>
      <c r="E5" s="15" t="s">
        <v>169</v>
      </c>
    </row>
    <row r="6" spans="1:6">
      <c r="A6" s="5">
        <v>1</v>
      </c>
      <c r="B6" s="40"/>
      <c r="C6" s="8">
        <v>2</v>
      </c>
      <c r="D6" s="8">
        <v>3</v>
      </c>
      <c r="E6" s="8">
        <v>4</v>
      </c>
    </row>
    <row r="7" spans="1:6" s="18" customFormat="1" ht="110.25">
      <c r="A7" s="16" t="s">
        <v>54</v>
      </c>
      <c r="B7" s="41" t="s">
        <v>89</v>
      </c>
      <c r="C7" s="17">
        <f>734117+50000+3500</f>
        <v>787617</v>
      </c>
      <c r="D7" s="17">
        <v>784464.6</v>
      </c>
      <c r="E7" s="17">
        <f>D7/C7*100</f>
        <v>99.599754703110776</v>
      </c>
    </row>
    <row r="8" spans="1:6" s="18" customFormat="1" ht="126">
      <c r="A8" s="19" t="s">
        <v>2</v>
      </c>
      <c r="B8" s="41" t="s">
        <v>90</v>
      </c>
      <c r="C8" s="20">
        <f>227372-50000</f>
        <v>177372</v>
      </c>
      <c r="D8" s="20">
        <v>177372</v>
      </c>
      <c r="E8" s="17">
        <f t="shared" ref="E8:E70" si="0">D8/C8*100</f>
        <v>100</v>
      </c>
    </row>
    <row r="9" spans="1:6" s="18" customFormat="1" ht="141.75">
      <c r="A9" s="19" t="s">
        <v>57</v>
      </c>
      <c r="B9" s="41" t="s">
        <v>91</v>
      </c>
      <c r="C9" s="20">
        <f>39515.2+3000</f>
        <v>42515.199999999997</v>
      </c>
      <c r="D9" s="20">
        <v>40278</v>
      </c>
      <c r="E9" s="17">
        <f t="shared" si="0"/>
        <v>94.737881981032672</v>
      </c>
    </row>
    <row r="10" spans="1:6" s="18" customFormat="1" ht="126">
      <c r="A10" s="19" t="s">
        <v>3</v>
      </c>
      <c r="B10" s="41" t="s">
        <v>92</v>
      </c>
      <c r="C10" s="20">
        <v>3637</v>
      </c>
      <c r="D10" s="20">
        <v>3542.3</v>
      </c>
      <c r="E10" s="17">
        <f t="shared" si="0"/>
        <v>97.396205664008804</v>
      </c>
    </row>
    <row r="11" spans="1:6" s="18" customFormat="1" ht="126">
      <c r="A11" s="19" t="s">
        <v>4</v>
      </c>
      <c r="B11" s="41" t="s">
        <v>93</v>
      </c>
      <c r="C11" s="20">
        <f>11233-317</f>
        <v>10916</v>
      </c>
      <c r="D11" s="20">
        <v>9881.2000000000007</v>
      </c>
      <c r="E11" s="17">
        <f t="shared" si="0"/>
        <v>90.52033711982412</v>
      </c>
    </row>
    <row r="12" spans="1:6" s="18" customFormat="1" ht="110.25">
      <c r="A12" s="19" t="s">
        <v>46</v>
      </c>
      <c r="B12" s="42" t="s">
        <v>94</v>
      </c>
      <c r="C12" s="20">
        <f>1000+317</f>
        <v>1317</v>
      </c>
      <c r="D12" s="20">
        <v>1146.4000000000001</v>
      </c>
      <c r="E12" s="17">
        <f t="shared" si="0"/>
        <v>87.046317388003047</v>
      </c>
    </row>
    <row r="13" spans="1:6" s="18" customFormat="1" ht="94.5">
      <c r="A13" s="19" t="s">
        <v>5</v>
      </c>
      <c r="B13" s="42" t="s">
        <v>95</v>
      </c>
      <c r="C13" s="20">
        <v>5874</v>
      </c>
      <c r="D13" s="20">
        <v>5874</v>
      </c>
      <c r="E13" s="17">
        <f t="shared" si="0"/>
        <v>100</v>
      </c>
    </row>
    <row r="14" spans="1:6" s="18" customFormat="1" ht="110.25">
      <c r="A14" s="19" t="s">
        <v>6</v>
      </c>
      <c r="B14" s="42" t="s">
        <v>96</v>
      </c>
      <c r="C14" s="20">
        <v>40.299999999999997</v>
      </c>
      <c r="D14" s="20">
        <v>40.299999999999997</v>
      </c>
      <c r="E14" s="17">
        <f t="shared" si="0"/>
        <v>100</v>
      </c>
    </row>
    <row r="15" spans="1:6" s="18" customFormat="1" ht="173.25">
      <c r="A15" s="21" t="s">
        <v>61</v>
      </c>
      <c r="B15" s="43" t="s">
        <v>97</v>
      </c>
      <c r="C15" s="20">
        <v>75</v>
      </c>
      <c r="D15" s="20">
        <v>75</v>
      </c>
      <c r="E15" s="17">
        <f t="shared" si="0"/>
        <v>100</v>
      </c>
    </row>
    <row r="16" spans="1:6" s="18" customFormat="1" ht="173.25">
      <c r="A16" s="21" t="s">
        <v>62</v>
      </c>
      <c r="B16" s="43" t="s">
        <v>98</v>
      </c>
      <c r="C16" s="20">
        <f>87137.9-1090.2</f>
        <v>86047.7</v>
      </c>
      <c r="D16" s="20">
        <v>86047.7</v>
      </c>
      <c r="E16" s="17">
        <f t="shared" si="0"/>
        <v>100</v>
      </c>
    </row>
    <row r="17" spans="1:5" s="18" customFormat="1" ht="157.5">
      <c r="A17" s="21" t="s">
        <v>63</v>
      </c>
      <c r="B17" s="43" t="s">
        <v>99</v>
      </c>
      <c r="C17" s="20">
        <f>2577.1-40</f>
        <v>2537.1</v>
      </c>
      <c r="D17" s="20">
        <v>2537.1</v>
      </c>
      <c r="E17" s="17">
        <f t="shared" si="0"/>
        <v>100</v>
      </c>
    </row>
    <row r="18" spans="1:5" s="18" customFormat="1" ht="189">
      <c r="A18" s="21" t="s">
        <v>64</v>
      </c>
      <c r="B18" s="43" t="s">
        <v>100</v>
      </c>
      <c r="C18" s="20">
        <f>2601+47</f>
        <v>2648</v>
      </c>
      <c r="D18" s="20">
        <v>2648</v>
      </c>
      <c r="E18" s="17">
        <f t="shared" si="0"/>
        <v>100</v>
      </c>
    </row>
    <row r="19" spans="1:5" s="18" customFormat="1" ht="157.5">
      <c r="A19" s="21" t="s">
        <v>65</v>
      </c>
      <c r="B19" s="43" t="s">
        <v>101</v>
      </c>
      <c r="C19" s="20">
        <v>331.1</v>
      </c>
      <c r="D19" s="20">
        <v>331.1</v>
      </c>
      <c r="E19" s="17">
        <f t="shared" si="0"/>
        <v>100</v>
      </c>
    </row>
    <row r="20" spans="1:5" s="18" customFormat="1" ht="294" customHeight="1">
      <c r="A20" s="21" t="s">
        <v>58</v>
      </c>
      <c r="B20" s="43" t="s">
        <v>102</v>
      </c>
      <c r="C20" s="20">
        <v>5137.5</v>
      </c>
      <c r="D20" s="20">
        <v>5137.5</v>
      </c>
      <c r="E20" s="17">
        <f t="shared" si="0"/>
        <v>100</v>
      </c>
    </row>
    <row r="21" spans="1:5" s="18" customFormat="1" ht="126" hidden="1">
      <c r="A21" s="21" t="s">
        <v>56</v>
      </c>
      <c r="B21" s="43"/>
      <c r="C21" s="20"/>
      <c r="D21" s="20"/>
      <c r="E21" s="17" t="e">
        <f t="shared" si="0"/>
        <v>#DIV/0!</v>
      </c>
    </row>
    <row r="22" spans="1:5" s="18" customFormat="1" ht="126">
      <c r="A22" s="21" t="s">
        <v>7</v>
      </c>
      <c r="B22" s="43" t="s">
        <v>103</v>
      </c>
      <c r="C22" s="20">
        <v>33627.599999999999</v>
      </c>
      <c r="D22" s="20">
        <v>28191</v>
      </c>
      <c r="E22" s="17">
        <f t="shared" si="0"/>
        <v>83.832922956143179</v>
      </c>
    </row>
    <row r="23" spans="1:5" s="18" customFormat="1" ht="173.25">
      <c r="A23" s="21" t="s">
        <v>8</v>
      </c>
      <c r="B23" s="43" t="s">
        <v>104</v>
      </c>
      <c r="C23" s="20">
        <v>2225.3000000000002</v>
      </c>
      <c r="D23" s="20">
        <v>2225.3000000000002</v>
      </c>
      <c r="E23" s="17">
        <f t="shared" si="0"/>
        <v>100</v>
      </c>
    </row>
    <row r="24" spans="1:5" s="18" customFormat="1" ht="220.5">
      <c r="A24" s="21" t="s">
        <v>14</v>
      </c>
      <c r="B24" s="43" t="s">
        <v>105</v>
      </c>
      <c r="C24" s="20">
        <v>31.3</v>
      </c>
      <c r="D24" s="20">
        <v>31.3</v>
      </c>
      <c r="E24" s="17">
        <f t="shared" si="0"/>
        <v>100</v>
      </c>
    </row>
    <row r="25" spans="1:5" s="18" customFormat="1" ht="173.25">
      <c r="A25" s="21" t="s">
        <v>21</v>
      </c>
      <c r="B25" s="43"/>
      <c r="C25" s="20">
        <v>515.9</v>
      </c>
      <c r="D25" s="20">
        <v>515.9</v>
      </c>
      <c r="E25" s="17">
        <f t="shared" si="0"/>
        <v>100</v>
      </c>
    </row>
    <row r="26" spans="1:5" s="18" customFormat="1" ht="189">
      <c r="A26" s="21" t="s">
        <v>15</v>
      </c>
      <c r="B26" s="43" t="s">
        <v>106</v>
      </c>
      <c r="C26" s="20">
        <v>364.3</v>
      </c>
      <c r="D26" s="20">
        <v>364.3</v>
      </c>
      <c r="E26" s="17">
        <f t="shared" si="0"/>
        <v>100</v>
      </c>
    </row>
    <row r="27" spans="1:5" s="18" customFormat="1" ht="189">
      <c r="A27" s="21" t="s">
        <v>9</v>
      </c>
      <c r="B27" s="43" t="s">
        <v>107</v>
      </c>
      <c r="C27" s="20">
        <v>28346.2</v>
      </c>
      <c r="D27" s="20">
        <v>26425</v>
      </c>
      <c r="E27" s="17">
        <f t="shared" si="0"/>
        <v>93.22237195814607</v>
      </c>
    </row>
    <row r="28" spans="1:5" s="18" customFormat="1" ht="236.25">
      <c r="A28" s="21" t="s">
        <v>37</v>
      </c>
      <c r="B28" s="43" t="s">
        <v>108</v>
      </c>
      <c r="C28" s="20">
        <v>3490.2</v>
      </c>
      <c r="D28" s="20">
        <v>3490.2</v>
      </c>
      <c r="E28" s="17">
        <f t="shared" si="0"/>
        <v>100</v>
      </c>
    </row>
    <row r="29" spans="1:5" s="18" customFormat="1" ht="236.25">
      <c r="A29" s="21" t="s">
        <v>38</v>
      </c>
      <c r="B29" s="43" t="s">
        <v>109</v>
      </c>
      <c r="C29" s="20">
        <v>3156.4</v>
      </c>
      <c r="D29" s="20">
        <v>3156.4</v>
      </c>
      <c r="E29" s="17">
        <f t="shared" si="0"/>
        <v>100</v>
      </c>
    </row>
    <row r="30" spans="1:5" s="18" customFormat="1" ht="304.5" customHeight="1">
      <c r="A30" s="21" t="s">
        <v>111</v>
      </c>
      <c r="B30" s="43" t="s">
        <v>110</v>
      </c>
      <c r="C30" s="20">
        <v>274.8</v>
      </c>
      <c r="D30" s="20">
        <v>274.8</v>
      </c>
      <c r="E30" s="17">
        <f t="shared" si="0"/>
        <v>100</v>
      </c>
    </row>
    <row r="31" spans="1:5" s="18" customFormat="1" ht="110.25">
      <c r="A31" s="21" t="s">
        <v>41</v>
      </c>
      <c r="B31" s="43" t="s">
        <v>112</v>
      </c>
      <c r="C31" s="20">
        <v>3520.3</v>
      </c>
      <c r="D31" s="20">
        <v>3435.9</v>
      </c>
      <c r="E31" s="17">
        <f t="shared" si="0"/>
        <v>97.602477061614067</v>
      </c>
    </row>
    <row r="32" spans="1:5" s="18" customFormat="1" ht="126">
      <c r="A32" s="21" t="s">
        <v>16</v>
      </c>
      <c r="B32" s="43" t="s">
        <v>113</v>
      </c>
      <c r="C32" s="20">
        <v>18.100000000000001</v>
      </c>
      <c r="D32" s="20">
        <v>18.100000000000001</v>
      </c>
      <c r="E32" s="17">
        <f t="shared" si="0"/>
        <v>100</v>
      </c>
    </row>
    <row r="33" spans="1:5" s="18" customFormat="1" ht="157.5">
      <c r="A33" s="21" t="s">
        <v>36</v>
      </c>
      <c r="B33" s="43" t="s">
        <v>114</v>
      </c>
      <c r="C33" s="20">
        <v>1632.8</v>
      </c>
      <c r="D33" s="20">
        <v>1532.5</v>
      </c>
      <c r="E33" s="17">
        <f t="shared" si="0"/>
        <v>93.85717785399315</v>
      </c>
    </row>
    <row r="34" spans="1:5" s="18" customFormat="1" ht="110.25">
      <c r="A34" s="21" t="s">
        <v>29</v>
      </c>
      <c r="B34" s="43" t="s">
        <v>115</v>
      </c>
      <c r="C34" s="20">
        <v>9723.4</v>
      </c>
      <c r="D34" s="20">
        <v>9723.4</v>
      </c>
      <c r="E34" s="17">
        <f t="shared" si="0"/>
        <v>100</v>
      </c>
    </row>
    <row r="35" spans="1:5" s="18" customFormat="1" ht="141.75">
      <c r="A35" s="21" t="s">
        <v>117</v>
      </c>
      <c r="B35" s="43" t="s">
        <v>116</v>
      </c>
      <c r="C35" s="20">
        <f>4455.1+78.2</f>
        <v>4533.3</v>
      </c>
      <c r="D35" s="20">
        <v>4533.3</v>
      </c>
      <c r="E35" s="17">
        <f t="shared" si="0"/>
        <v>100</v>
      </c>
    </row>
    <row r="36" spans="1:5" s="18" customFormat="1" ht="189">
      <c r="A36" s="22" t="s">
        <v>118</v>
      </c>
      <c r="B36" s="44" t="s">
        <v>170</v>
      </c>
      <c r="C36" s="20">
        <v>55203</v>
      </c>
      <c r="D36" s="20">
        <v>55203</v>
      </c>
      <c r="E36" s="17">
        <f t="shared" si="0"/>
        <v>100</v>
      </c>
    </row>
    <row r="37" spans="1:5" s="18" customFormat="1" ht="110.25">
      <c r="A37" s="21" t="s">
        <v>17</v>
      </c>
      <c r="B37" s="43" t="s">
        <v>119</v>
      </c>
      <c r="C37" s="20">
        <v>87</v>
      </c>
      <c r="D37" s="20">
        <v>87</v>
      </c>
      <c r="E37" s="17">
        <f t="shared" si="0"/>
        <v>100</v>
      </c>
    </row>
    <row r="38" spans="1:5" s="18" customFormat="1" ht="126">
      <c r="A38" s="21" t="s">
        <v>18</v>
      </c>
      <c r="B38" s="43" t="s">
        <v>120</v>
      </c>
      <c r="C38" s="20">
        <v>44020.4</v>
      </c>
      <c r="D38" s="20">
        <v>43259</v>
      </c>
      <c r="E38" s="17">
        <f t="shared" si="0"/>
        <v>98.270347384394512</v>
      </c>
    </row>
    <row r="39" spans="1:5" s="18" customFormat="1" ht="94.5">
      <c r="A39" s="21" t="s">
        <v>19</v>
      </c>
      <c r="B39" s="43" t="s">
        <v>121</v>
      </c>
      <c r="C39" s="20">
        <v>15459.4</v>
      </c>
      <c r="D39" s="20">
        <v>15124.7</v>
      </c>
      <c r="E39" s="17">
        <f t="shared" si="0"/>
        <v>97.834974190460173</v>
      </c>
    </row>
    <row r="40" spans="1:5" s="18" customFormat="1" ht="126">
      <c r="A40" s="23" t="s">
        <v>20</v>
      </c>
      <c r="B40" s="45" t="s">
        <v>122</v>
      </c>
      <c r="C40" s="24">
        <v>7.8</v>
      </c>
      <c r="D40" s="24">
        <v>6.9</v>
      </c>
      <c r="E40" s="17">
        <f t="shared" si="0"/>
        <v>88.461538461538467</v>
      </c>
    </row>
    <row r="41" spans="1:5" s="18" customFormat="1" ht="173.25">
      <c r="A41" s="23" t="s">
        <v>68</v>
      </c>
      <c r="B41" s="45" t="s">
        <v>123</v>
      </c>
      <c r="C41" s="24">
        <v>3.8</v>
      </c>
      <c r="D41" s="24">
        <v>3.8</v>
      </c>
      <c r="E41" s="17">
        <f t="shared" si="0"/>
        <v>100</v>
      </c>
    </row>
    <row r="42" spans="1:5" s="18" customFormat="1" ht="15.75">
      <c r="A42" s="56" t="s">
        <v>24</v>
      </c>
      <c r="B42" s="57"/>
      <c r="C42" s="53">
        <f>SUM(C7:C41)</f>
        <v>1332306.2000000002</v>
      </c>
      <c r="D42" s="53">
        <f>SUM(D7:D41)</f>
        <v>1316977</v>
      </c>
      <c r="E42" s="34">
        <f t="shared" si="0"/>
        <v>98.849423653511465</v>
      </c>
    </row>
    <row r="43" spans="1:5" s="18" customFormat="1" ht="110.25">
      <c r="A43" s="25" t="s">
        <v>10</v>
      </c>
      <c r="B43" s="46" t="s">
        <v>124</v>
      </c>
      <c r="C43" s="17">
        <f>3790.3-96.8</f>
        <v>3693.5</v>
      </c>
      <c r="D43" s="17">
        <v>3693.5</v>
      </c>
      <c r="E43" s="17">
        <f t="shared" si="0"/>
        <v>100</v>
      </c>
    </row>
    <row r="44" spans="1:5" s="18" customFormat="1" ht="110.25">
      <c r="A44" s="21" t="s">
        <v>23</v>
      </c>
      <c r="B44" s="43" t="s">
        <v>125</v>
      </c>
      <c r="C44" s="20">
        <v>58.1</v>
      </c>
      <c r="D44" s="20">
        <v>58.1</v>
      </c>
      <c r="E44" s="17">
        <f t="shared" si="0"/>
        <v>100</v>
      </c>
    </row>
    <row r="45" spans="1:5" s="18" customFormat="1" ht="126">
      <c r="A45" s="26" t="s">
        <v>22</v>
      </c>
      <c r="B45" s="44" t="s">
        <v>126</v>
      </c>
      <c r="C45" s="20">
        <v>544.4</v>
      </c>
      <c r="D45" s="20">
        <v>544.4</v>
      </c>
      <c r="E45" s="17">
        <f t="shared" si="0"/>
        <v>100</v>
      </c>
    </row>
    <row r="46" spans="1:5" s="18" customFormat="1" ht="126">
      <c r="A46" s="21" t="s">
        <v>43</v>
      </c>
      <c r="B46" s="43" t="s">
        <v>127</v>
      </c>
      <c r="C46" s="20">
        <f>35797.3+94987.7+225000</f>
        <v>355785</v>
      </c>
      <c r="D46" s="20">
        <v>355785</v>
      </c>
      <c r="E46" s="17">
        <f t="shared" si="0"/>
        <v>100</v>
      </c>
    </row>
    <row r="47" spans="1:5" s="18" customFormat="1" ht="126">
      <c r="A47" s="21" t="s">
        <v>43</v>
      </c>
      <c r="B47" s="43" t="s">
        <v>127</v>
      </c>
      <c r="C47" s="20">
        <f>12221-11303+4987</f>
        <v>5905</v>
      </c>
      <c r="D47" s="20">
        <v>5905</v>
      </c>
      <c r="E47" s="17">
        <f t="shared" si="0"/>
        <v>100</v>
      </c>
    </row>
    <row r="48" spans="1:5" s="18" customFormat="1" ht="157.5">
      <c r="A48" s="21" t="s">
        <v>75</v>
      </c>
      <c r="B48" s="43" t="s">
        <v>128</v>
      </c>
      <c r="C48" s="20">
        <f>800.9-6.8</f>
        <v>794.1</v>
      </c>
      <c r="D48" s="20">
        <v>794.1</v>
      </c>
      <c r="E48" s="17">
        <f t="shared" si="0"/>
        <v>100</v>
      </c>
    </row>
    <row r="49" spans="1:5" s="18" customFormat="1" ht="157.5">
      <c r="A49" s="21" t="s">
        <v>76</v>
      </c>
      <c r="B49" s="43" t="s">
        <v>129</v>
      </c>
      <c r="C49" s="20">
        <f>102.9-10.5</f>
        <v>92.4</v>
      </c>
      <c r="D49" s="20">
        <v>92.4</v>
      </c>
      <c r="E49" s="17">
        <f t="shared" si="0"/>
        <v>100</v>
      </c>
    </row>
    <row r="50" spans="1:5" s="18" customFormat="1" ht="141.75">
      <c r="A50" s="21" t="s">
        <v>44</v>
      </c>
      <c r="B50" s="43" t="s">
        <v>130</v>
      </c>
      <c r="C50" s="20">
        <f>1179.1+9778+33000</f>
        <v>43957.1</v>
      </c>
      <c r="D50" s="20">
        <v>43957.1</v>
      </c>
      <c r="E50" s="17">
        <f t="shared" si="0"/>
        <v>100</v>
      </c>
    </row>
    <row r="51" spans="1:5" s="18" customFormat="1" ht="220.5">
      <c r="A51" s="21" t="s">
        <v>11</v>
      </c>
      <c r="B51" s="43" t="s">
        <v>131</v>
      </c>
      <c r="C51" s="20">
        <f>14232.3-3741.3</f>
        <v>10491</v>
      </c>
      <c r="D51" s="20">
        <v>10491</v>
      </c>
      <c r="E51" s="17">
        <f t="shared" si="0"/>
        <v>100</v>
      </c>
    </row>
    <row r="52" spans="1:5" s="18" customFormat="1" ht="157.5">
      <c r="A52" s="21" t="s">
        <v>40</v>
      </c>
      <c r="B52" s="43" t="s">
        <v>132</v>
      </c>
      <c r="C52" s="20">
        <v>199.7</v>
      </c>
      <c r="D52" s="20">
        <v>199.7</v>
      </c>
      <c r="E52" s="17">
        <f t="shared" si="0"/>
        <v>100</v>
      </c>
    </row>
    <row r="53" spans="1:5" s="18" customFormat="1" ht="189">
      <c r="A53" s="21" t="s">
        <v>39</v>
      </c>
      <c r="B53" s="43" t="s">
        <v>146</v>
      </c>
      <c r="C53" s="20">
        <v>21379</v>
      </c>
      <c r="D53" s="20">
        <v>20659.2</v>
      </c>
      <c r="E53" s="17">
        <f t="shared" si="0"/>
        <v>96.633144674680764</v>
      </c>
    </row>
    <row r="54" spans="1:5" s="18" customFormat="1" ht="189">
      <c r="A54" s="21" t="s">
        <v>12</v>
      </c>
      <c r="B54" s="43" t="s">
        <v>133</v>
      </c>
      <c r="C54" s="20">
        <v>187.8</v>
      </c>
      <c r="D54" s="20">
        <v>187.8</v>
      </c>
      <c r="E54" s="17">
        <f t="shared" si="0"/>
        <v>100</v>
      </c>
    </row>
    <row r="55" spans="1:5" s="18" customFormat="1" ht="110.25">
      <c r="A55" s="23" t="s">
        <v>13</v>
      </c>
      <c r="B55" s="45" t="s">
        <v>134</v>
      </c>
      <c r="C55" s="24">
        <f>32765.9+79862.1</f>
        <v>112628</v>
      </c>
      <c r="D55" s="24">
        <v>112628</v>
      </c>
      <c r="E55" s="17">
        <f t="shared" si="0"/>
        <v>100</v>
      </c>
    </row>
    <row r="56" spans="1:5" s="18" customFormat="1" ht="173.25">
      <c r="A56" s="23" t="s">
        <v>153</v>
      </c>
      <c r="B56" s="45" t="s">
        <v>170</v>
      </c>
      <c r="C56" s="24">
        <v>72066</v>
      </c>
      <c r="D56" s="24">
        <v>72066</v>
      </c>
      <c r="E56" s="17">
        <f t="shared" si="0"/>
        <v>100</v>
      </c>
    </row>
    <row r="57" spans="1:5" s="18" customFormat="1" ht="189" hidden="1">
      <c r="A57" s="27" t="s">
        <v>27</v>
      </c>
      <c r="B57" s="44"/>
      <c r="C57" s="20">
        <f>4889.4-4889.4</f>
        <v>0</v>
      </c>
      <c r="D57" s="20"/>
      <c r="E57" s="17" t="e">
        <f t="shared" si="0"/>
        <v>#DIV/0!</v>
      </c>
    </row>
    <row r="58" spans="1:5" s="18" customFormat="1" ht="204.75" hidden="1">
      <c r="A58" s="27" t="s">
        <v>48</v>
      </c>
      <c r="B58" s="44"/>
      <c r="C58" s="20">
        <f>21722.1-21722.1</f>
        <v>0</v>
      </c>
      <c r="D58" s="20"/>
      <c r="E58" s="17" t="e">
        <f t="shared" si="0"/>
        <v>#DIV/0!</v>
      </c>
    </row>
    <row r="59" spans="1:5" s="18" customFormat="1" ht="204.75">
      <c r="A59" s="27" t="s">
        <v>49</v>
      </c>
      <c r="B59" s="44" t="s">
        <v>135</v>
      </c>
      <c r="C59" s="20">
        <v>4240.6000000000004</v>
      </c>
      <c r="D59" s="20">
        <v>4240.6000000000004</v>
      </c>
      <c r="E59" s="17">
        <f t="shared" si="0"/>
        <v>100</v>
      </c>
    </row>
    <row r="60" spans="1:5" s="18" customFormat="1" ht="204.75">
      <c r="A60" s="27" t="s">
        <v>50</v>
      </c>
      <c r="B60" s="44" t="s">
        <v>136</v>
      </c>
      <c r="C60" s="20">
        <f>57862.8-34321.1-16258.2</f>
        <v>7283.5000000000036</v>
      </c>
      <c r="D60" s="20">
        <v>7283.5</v>
      </c>
      <c r="E60" s="17">
        <f t="shared" si="0"/>
        <v>99.999999999999957</v>
      </c>
    </row>
    <row r="61" spans="1:5" s="18" customFormat="1" ht="173.25">
      <c r="A61" s="27" t="s">
        <v>53</v>
      </c>
      <c r="B61" s="44" t="s">
        <v>137</v>
      </c>
      <c r="C61" s="20">
        <f>4676.2-3076.2</f>
        <v>1600</v>
      </c>
      <c r="D61" s="20">
        <v>1600</v>
      </c>
      <c r="E61" s="17">
        <f t="shared" si="0"/>
        <v>100</v>
      </c>
    </row>
    <row r="62" spans="1:5" s="18" customFormat="1" ht="141.75">
      <c r="A62" s="27" t="s">
        <v>28</v>
      </c>
      <c r="B62" s="44" t="s">
        <v>138</v>
      </c>
      <c r="C62" s="20">
        <f>23959.9-9157.7</f>
        <v>14802.2</v>
      </c>
      <c r="D62" s="20">
        <v>14802.2</v>
      </c>
      <c r="E62" s="17">
        <f t="shared" si="0"/>
        <v>100</v>
      </c>
    </row>
    <row r="63" spans="1:5" s="18" customFormat="1" ht="141.75">
      <c r="A63" s="27" t="s">
        <v>47</v>
      </c>
      <c r="B63" s="47" t="s">
        <v>139</v>
      </c>
      <c r="C63" s="24">
        <v>9157.7000000000007</v>
      </c>
      <c r="D63" s="24">
        <v>9157.7000000000007</v>
      </c>
      <c r="E63" s="17">
        <f t="shared" si="0"/>
        <v>100</v>
      </c>
    </row>
    <row r="64" spans="1:5" s="18" customFormat="1" ht="141.75">
      <c r="A64" s="27" t="s">
        <v>42</v>
      </c>
      <c r="B64" s="47" t="s">
        <v>140</v>
      </c>
      <c r="C64" s="24">
        <v>12370</v>
      </c>
      <c r="D64" s="24">
        <v>12370</v>
      </c>
      <c r="E64" s="17">
        <f t="shared" si="0"/>
        <v>100</v>
      </c>
    </row>
    <row r="65" spans="1:5" s="18" customFormat="1" ht="141.75">
      <c r="A65" s="27" t="s">
        <v>60</v>
      </c>
      <c r="B65" s="47" t="s">
        <v>141</v>
      </c>
      <c r="C65" s="24">
        <v>5854.7</v>
      </c>
      <c r="D65" s="24">
        <v>5843.4</v>
      </c>
      <c r="E65" s="17">
        <f t="shared" si="0"/>
        <v>99.806992672553676</v>
      </c>
    </row>
    <row r="66" spans="1:5" s="18" customFormat="1" ht="189">
      <c r="A66" s="27" t="s">
        <v>69</v>
      </c>
      <c r="B66" s="47" t="s">
        <v>142</v>
      </c>
      <c r="C66" s="24">
        <v>446</v>
      </c>
      <c r="D66" s="24">
        <v>446</v>
      </c>
      <c r="E66" s="17">
        <f t="shared" si="0"/>
        <v>100</v>
      </c>
    </row>
    <row r="67" spans="1:5" s="18" customFormat="1" ht="157.5">
      <c r="A67" s="27" t="s">
        <v>70</v>
      </c>
      <c r="B67" s="47" t="s">
        <v>143</v>
      </c>
      <c r="C67" s="24">
        <v>192</v>
      </c>
      <c r="D67" s="24">
        <v>192</v>
      </c>
      <c r="E67" s="17">
        <f t="shared" si="0"/>
        <v>100</v>
      </c>
    </row>
    <row r="68" spans="1:5" s="18" customFormat="1" ht="126">
      <c r="A68" s="27" t="s">
        <v>83</v>
      </c>
      <c r="B68" s="47" t="s">
        <v>144</v>
      </c>
      <c r="C68" s="24">
        <f>372.5+170</f>
        <v>542.5</v>
      </c>
      <c r="D68" s="24">
        <v>542.5</v>
      </c>
      <c r="E68" s="17">
        <f t="shared" si="0"/>
        <v>100</v>
      </c>
    </row>
    <row r="69" spans="1:5" s="18" customFormat="1" ht="189">
      <c r="A69" s="27" t="s">
        <v>172</v>
      </c>
      <c r="B69" s="47" t="s">
        <v>145</v>
      </c>
      <c r="C69" s="24">
        <v>250</v>
      </c>
      <c r="D69" s="24">
        <v>250</v>
      </c>
      <c r="E69" s="17">
        <f t="shared" si="0"/>
        <v>100</v>
      </c>
    </row>
    <row r="70" spans="1:5" s="18" customFormat="1" ht="126">
      <c r="A70" s="27" t="s">
        <v>73</v>
      </c>
      <c r="B70" s="47" t="s">
        <v>147</v>
      </c>
      <c r="C70" s="24">
        <v>4200</v>
      </c>
      <c r="D70" s="24">
        <v>4200</v>
      </c>
      <c r="E70" s="17">
        <f t="shared" si="0"/>
        <v>100</v>
      </c>
    </row>
    <row r="71" spans="1:5" s="18" customFormat="1" ht="126">
      <c r="A71" s="27" t="s">
        <v>74</v>
      </c>
      <c r="B71" s="47" t="s">
        <v>148</v>
      </c>
      <c r="C71" s="24">
        <v>284</v>
      </c>
      <c r="D71" s="24">
        <v>284</v>
      </c>
      <c r="E71" s="17">
        <f t="shared" ref="E71:E100" si="1">D71/C71*100</f>
        <v>100</v>
      </c>
    </row>
    <row r="72" spans="1:5" s="18" customFormat="1" ht="126">
      <c r="A72" s="27" t="s">
        <v>77</v>
      </c>
      <c r="B72" s="47" t="s">
        <v>149</v>
      </c>
      <c r="C72" s="24">
        <v>838</v>
      </c>
      <c r="D72" s="24">
        <v>838</v>
      </c>
      <c r="E72" s="17">
        <f t="shared" si="1"/>
        <v>100</v>
      </c>
    </row>
    <row r="73" spans="1:5" s="18" customFormat="1" ht="94.5">
      <c r="A73" s="27" t="s">
        <v>78</v>
      </c>
      <c r="B73" s="47" t="s">
        <v>150</v>
      </c>
      <c r="C73" s="24">
        <v>170012</v>
      </c>
      <c r="D73" s="24">
        <v>170012</v>
      </c>
      <c r="E73" s="17">
        <f t="shared" si="1"/>
        <v>100</v>
      </c>
    </row>
    <row r="74" spans="1:5" s="18" customFormat="1" ht="15.75">
      <c r="A74" s="56" t="s">
        <v>25</v>
      </c>
      <c r="B74" s="57"/>
      <c r="C74" s="53">
        <f>SUM(C43:C73)</f>
        <v>859854.29999999981</v>
      </c>
      <c r="D74" s="53">
        <f>SUM(D43:D73)</f>
        <v>859123.19999999995</v>
      </c>
      <c r="E74" s="34">
        <f t="shared" si="1"/>
        <v>99.91497396710119</v>
      </c>
    </row>
    <row r="75" spans="1:5" s="18" customFormat="1" ht="141.75">
      <c r="A75" s="25" t="s">
        <v>45</v>
      </c>
      <c r="B75" s="46" t="s">
        <v>151</v>
      </c>
      <c r="C75" s="17">
        <v>8.8000000000000007</v>
      </c>
      <c r="D75" s="17">
        <v>8.8000000000000007</v>
      </c>
      <c r="E75" s="17">
        <f t="shared" si="1"/>
        <v>100</v>
      </c>
    </row>
    <row r="76" spans="1:5" s="18" customFormat="1" ht="126">
      <c r="A76" s="21" t="s">
        <v>154</v>
      </c>
      <c r="B76" s="43" t="s">
        <v>152</v>
      </c>
      <c r="C76" s="20">
        <v>960</v>
      </c>
      <c r="D76" s="20">
        <v>925.8</v>
      </c>
      <c r="E76" s="17">
        <f t="shared" si="1"/>
        <v>96.4375</v>
      </c>
    </row>
    <row r="77" spans="1:5" s="18" customFormat="1" ht="94.5">
      <c r="A77" s="21" t="s">
        <v>35</v>
      </c>
      <c r="B77" s="45" t="s">
        <v>155</v>
      </c>
      <c r="C77" s="24">
        <v>700</v>
      </c>
      <c r="D77" s="24">
        <v>700</v>
      </c>
      <c r="E77" s="17">
        <f t="shared" si="1"/>
        <v>100</v>
      </c>
    </row>
    <row r="78" spans="1:5" s="18" customFormat="1" ht="110.25">
      <c r="A78" s="21" t="s">
        <v>51</v>
      </c>
      <c r="B78" s="45" t="s">
        <v>156</v>
      </c>
      <c r="C78" s="24">
        <v>1601</v>
      </c>
      <c r="D78" s="24">
        <v>1601</v>
      </c>
      <c r="E78" s="17">
        <f t="shared" si="1"/>
        <v>100</v>
      </c>
    </row>
    <row r="79" spans="1:5" s="18" customFormat="1" ht="110.25">
      <c r="A79" s="21" t="s">
        <v>52</v>
      </c>
      <c r="B79" s="45" t="s">
        <v>157</v>
      </c>
      <c r="C79" s="24">
        <f>200+1050+180+300</f>
        <v>1730</v>
      </c>
      <c r="D79" s="24">
        <v>1498</v>
      </c>
      <c r="E79" s="17">
        <f t="shared" si="1"/>
        <v>86.589595375722539</v>
      </c>
    </row>
    <row r="80" spans="1:5" s="18" customFormat="1" ht="126">
      <c r="A80" s="21" t="s">
        <v>158</v>
      </c>
      <c r="B80" s="45" t="s">
        <v>159</v>
      </c>
      <c r="C80" s="24">
        <v>797</v>
      </c>
      <c r="D80" s="24">
        <v>797</v>
      </c>
      <c r="E80" s="17">
        <f t="shared" si="1"/>
        <v>100</v>
      </c>
    </row>
    <row r="81" spans="1:7" s="18" customFormat="1" ht="126">
      <c r="A81" s="21" t="s">
        <v>55</v>
      </c>
      <c r="B81" s="45" t="s">
        <v>160</v>
      </c>
      <c r="C81" s="24">
        <v>170</v>
      </c>
      <c r="D81" s="24">
        <v>170</v>
      </c>
      <c r="E81" s="17">
        <f t="shared" si="1"/>
        <v>100</v>
      </c>
    </row>
    <row r="82" spans="1:7" s="18" customFormat="1" ht="94.5">
      <c r="A82" s="21" t="s">
        <v>59</v>
      </c>
      <c r="B82" s="45" t="s">
        <v>161</v>
      </c>
      <c r="C82" s="24">
        <v>100</v>
      </c>
      <c r="D82" s="24">
        <v>100</v>
      </c>
      <c r="E82" s="17">
        <f t="shared" si="1"/>
        <v>100</v>
      </c>
    </row>
    <row r="83" spans="1:7" s="18" customFormat="1" ht="110.25">
      <c r="A83" s="21" t="s">
        <v>66</v>
      </c>
      <c r="B83" s="45" t="s">
        <v>162</v>
      </c>
      <c r="C83" s="24">
        <v>200</v>
      </c>
      <c r="D83" s="24">
        <v>200</v>
      </c>
      <c r="E83" s="17">
        <f t="shared" si="1"/>
        <v>100</v>
      </c>
    </row>
    <row r="84" spans="1:7" s="18" customFormat="1" ht="126">
      <c r="A84" s="21" t="s">
        <v>67</v>
      </c>
      <c r="B84" s="45" t="s">
        <v>163</v>
      </c>
      <c r="C84" s="24">
        <v>100</v>
      </c>
      <c r="D84" s="24">
        <v>100</v>
      </c>
      <c r="E84" s="17">
        <f t="shared" si="1"/>
        <v>100</v>
      </c>
    </row>
    <row r="85" spans="1:7" s="18" customFormat="1" ht="157.5">
      <c r="A85" s="21" t="s">
        <v>72</v>
      </c>
      <c r="B85" s="45"/>
      <c r="C85" s="24">
        <f>4896.8</f>
        <v>4896.8</v>
      </c>
      <c r="D85" s="24">
        <v>4896.8</v>
      </c>
      <c r="E85" s="17">
        <f t="shared" si="1"/>
        <v>100</v>
      </c>
    </row>
    <row r="86" spans="1:7" s="18" customFormat="1" ht="94.5">
      <c r="A86" s="21" t="s">
        <v>171</v>
      </c>
      <c r="B86" s="45"/>
      <c r="C86" s="24">
        <v>989.4</v>
      </c>
      <c r="D86" s="24">
        <v>989.4</v>
      </c>
      <c r="E86" s="17">
        <v>100</v>
      </c>
    </row>
    <row r="87" spans="1:7" s="18" customFormat="1" ht="110.25">
      <c r="A87" s="21" t="s">
        <v>79</v>
      </c>
      <c r="B87" s="45"/>
      <c r="C87" s="24">
        <v>42368</v>
      </c>
      <c r="D87" s="24">
        <v>42368</v>
      </c>
      <c r="E87" s="17">
        <f t="shared" si="1"/>
        <v>100</v>
      </c>
    </row>
    <row r="88" spans="1:7" s="18" customFormat="1" ht="110.25">
      <c r="A88" s="21" t="s">
        <v>80</v>
      </c>
      <c r="B88" s="45"/>
      <c r="C88" s="24">
        <v>18299</v>
      </c>
      <c r="D88" s="24">
        <v>18299</v>
      </c>
      <c r="E88" s="17">
        <f t="shared" si="1"/>
        <v>100</v>
      </c>
    </row>
    <row r="89" spans="1:7" s="18" customFormat="1" ht="78.75">
      <c r="A89" s="21" t="s">
        <v>71</v>
      </c>
      <c r="B89" s="45" t="s">
        <v>164</v>
      </c>
      <c r="C89" s="24">
        <v>4000</v>
      </c>
      <c r="D89" s="24">
        <v>4000</v>
      </c>
      <c r="E89" s="17">
        <f t="shared" si="1"/>
        <v>100</v>
      </c>
    </row>
    <row r="90" spans="1:7" s="18" customFormat="1" ht="94.5">
      <c r="A90" s="21" t="s">
        <v>81</v>
      </c>
      <c r="B90" s="45" t="s">
        <v>165</v>
      </c>
      <c r="C90" s="24">
        <v>9940.7999999999993</v>
      </c>
      <c r="D90" s="24">
        <v>9940.7999999999993</v>
      </c>
      <c r="E90" s="17">
        <f t="shared" si="1"/>
        <v>100</v>
      </c>
    </row>
    <row r="91" spans="1:7" s="18" customFormat="1" ht="110.25">
      <c r="A91" s="21" t="s">
        <v>82</v>
      </c>
      <c r="B91" s="45" t="s">
        <v>166</v>
      </c>
      <c r="C91" s="24">
        <v>160</v>
      </c>
      <c r="D91" s="24">
        <v>160</v>
      </c>
      <c r="E91" s="17">
        <f t="shared" si="1"/>
        <v>100</v>
      </c>
    </row>
    <row r="92" spans="1:7" s="18" customFormat="1" ht="236.25">
      <c r="A92" s="21" t="s">
        <v>84</v>
      </c>
      <c r="B92" s="45" t="s">
        <v>167</v>
      </c>
      <c r="C92" s="24">
        <v>1495.8</v>
      </c>
      <c r="D92" s="24">
        <v>1495.8</v>
      </c>
      <c r="E92" s="17">
        <f t="shared" si="1"/>
        <v>100</v>
      </c>
    </row>
    <row r="93" spans="1:7" s="18" customFormat="1" ht="15.75">
      <c r="A93" s="51" t="s">
        <v>26</v>
      </c>
      <c r="B93" s="52"/>
      <c r="C93" s="53">
        <f>SUM(C75:C92)</f>
        <v>88516.6</v>
      </c>
      <c r="D93" s="53">
        <f>SUM(D75:D92)</f>
        <v>88250.400000000009</v>
      </c>
      <c r="E93" s="34">
        <f t="shared" si="1"/>
        <v>99.699265448514737</v>
      </c>
    </row>
    <row r="94" spans="1:7" s="18" customFormat="1" ht="15.75">
      <c r="A94" s="54" t="s">
        <v>32</v>
      </c>
      <c r="B94" s="55"/>
      <c r="C94" s="53">
        <f>C42+C74+C93</f>
        <v>2280677.1</v>
      </c>
      <c r="D94" s="53">
        <f>D42+D74+D93</f>
        <v>2264350.6</v>
      </c>
      <c r="E94" s="34">
        <f t="shared" si="1"/>
        <v>99.284138030762875</v>
      </c>
      <c r="F94" s="6"/>
      <c r="G94" s="6"/>
    </row>
    <row r="95" spans="1:7" s="18" customFormat="1" ht="31.5">
      <c r="A95" s="28" t="s">
        <v>31</v>
      </c>
      <c r="B95" s="36"/>
      <c r="C95" s="29"/>
      <c r="D95" s="29"/>
      <c r="E95" s="17"/>
    </row>
    <row r="96" spans="1:7" s="18" customFormat="1" ht="94.5">
      <c r="A96" s="30" t="s">
        <v>30</v>
      </c>
      <c r="B96" s="48" t="s">
        <v>168</v>
      </c>
      <c r="C96" s="31">
        <v>9081.6</v>
      </c>
      <c r="D96" s="31">
        <v>5378.3</v>
      </c>
      <c r="E96" s="17">
        <f t="shared" si="1"/>
        <v>59.221943269908387</v>
      </c>
    </row>
    <row r="97" spans="1:5" s="18" customFormat="1" ht="160.5" hidden="1" customHeight="1">
      <c r="A97" s="30" t="s">
        <v>44</v>
      </c>
      <c r="B97" s="48"/>
      <c r="C97" s="31">
        <f>4800.7-4800.7</f>
        <v>0</v>
      </c>
      <c r="D97" s="31"/>
      <c r="E97" s="17" t="e">
        <f t="shared" si="1"/>
        <v>#DIV/0!</v>
      </c>
    </row>
    <row r="98" spans="1:5" s="18" customFormat="1" ht="110.25">
      <c r="A98" s="30" t="s">
        <v>52</v>
      </c>
      <c r="B98" s="48" t="s">
        <v>157</v>
      </c>
      <c r="C98" s="31">
        <v>760</v>
      </c>
      <c r="D98" s="31">
        <v>760</v>
      </c>
      <c r="E98" s="17">
        <f t="shared" si="1"/>
        <v>100</v>
      </c>
    </row>
    <row r="99" spans="1:5" s="18" customFormat="1" ht="15.75">
      <c r="A99" s="32" t="s">
        <v>33</v>
      </c>
      <c r="B99" s="49"/>
      <c r="C99" s="33">
        <f>C96+C97+C98</f>
        <v>9841.6</v>
      </c>
      <c r="D99" s="33">
        <f>D96+D97+D98</f>
        <v>6138.3</v>
      </c>
      <c r="E99" s="34">
        <f t="shared" si="1"/>
        <v>62.370955942123231</v>
      </c>
    </row>
    <row r="100" spans="1:5" s="18" customFormat="1" ht="15.75">
      <c r="A100" s="32" t="s">
        <v>34</v>
      </c>
      <c r="B100" s="49"/>
      <c r="C100" s="33">
        <f>C94+C99</f>
        <v>2290518.7000000002</v>
      </c>
      <c r="D100" s="33">
        <f>D94+D99</f>
        <v>2270488.9</v>
      </c>
      <c r="E100" s="34">
        <f t="shared" si="1"/>
        <v>99.125534316746666</v>
      </c>
    </row>
  </sheetData>
  <mergeCells count="1">
    <mergeCell ref="A2:E2"/>
  </mergeCells>
  <pageMargins left="0.78740157480314965" right="0.39370078740157483" top="0.39370078740157483" bottom="0.39370078740157483" header="0.39370078740157483" footer="0.39370078740157483"/>
  <pageSetup paperSize="9" scale="70" fitToHeight="0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№15</vt:lpstr>
      <vt:lpstr>'Приложение №15'!Заголовки_для_печати</vt:lpstr>
      <vt:lpstr>'Приложение №15'!Область_печати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BaevaVM</cp:lastModifiedBy>
  <cp:lastPrinted>2016-03-21T10:29:45Z</cp:lastPrinted>
  <dcterms:created xsi:type="dcterms:W3CDTF">2014-10-22T08:33:29Z</dcterms:created>
  <dcterms:modified xsi:type="dcterms:W3CDTF">2016-04-01T09:46:25Z</dcterms:modified>
</cp:coreProperties>
</file>